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acd521fb4e3e000/"/>
    </mc:Choice>
  </mc:AlternateContent>
  <xr:revisionPtr revIDLastSave="369" documentId="8_{2FFDFD80-A45E-4219-ABD3-ECCF53A033BA}" xr6:coauthVersionLast="47" xr6:coauthVersionMax="47" xr10:uidLastSave="{7574A03B-7E23-44A9-8E56-983544A81EF5}"/>
  <bookViews>
    <workbookView xWindow="51480" yWindow="-120" windowWidth="51840" windowHeight="21120" xr2:uid="{07609C22-F061-4C32-A85F-BFE08D7F66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L17" i="1"/>
  <c r="L27" i="1"/>
  <c r="L10" i="1"/>
  <c r="J28" i="1" s="1"/>
  <c r="K10" i="1"/>
  <c r="J18" i="1" s="1"/>
  <c r="K18" i="1" s="1"/>
  <c r="H10" i="1"/>
  <c r="H27" i="1"/>
  <c r="B29" i="1"/>
  <c r="F12" i="1"/>
  <c r="E12" i="1"/>
  <c r="D20" i="1" s="1"/>
  <c r="B12" i="1"/>
  <c r="K21" i="1" l="1"/>
  <c r="I21" i="1"/>
  <c r="J10" i="1"/>
  <c r="I12" i="1" s="1"/>
  <c r="H21" i="1"/>
  <c r="I18" i="1"/>
  <c r="D12" i="1"/>
  <c r="I10" i="1"/>
  <c r="H37" i="1"/>
  <c r="L37" i="1" s="1"/>
  <c r="H31" i="1"/>
  <c r="L31" i="1"/>
  <c r="K31" i="1" s="1"/>
  <c r="C29" i="1"/>
  <c r="F29" i="1" s="1"/>
  <c r="D36" i="1" s="1"/>
  <c r="C12" i="1"/>
  <c r="L21" i="1" l="1"/>
  <c r="J23" i="1" s="1"/>
  <c r="K12" i="1"/>
  <c r="H12" i="1"/>
  <c r="C14" i="1"/>
  <c r="E14" i="1"/>
  <c r="B14" i="1"/>
  <c r="D14" i="1" s="1"/>
  <c r="F14" i="1" s="1"/>
  <c r="D16" i="1" s="1"/>
  <c r="K33" i="1"/>
  <c r="J37" i="1"/>
  <c r="I31" i="1"/>
  <c r="I33" i="1" s="1"/>
  <c r="C36" i="1"/>
  <c r="E36" i="1" s="1"/>
  <c r="D25" i="1"/>
  <c r="E29" i="1"/>
  <c r="J21" i="1" l="1"/>
</calcChain>
</file>

<file path=xl/sharedStrings.xml><?xml version="1.0" encoding="utf-8"?>
<sst xmlns="http://schemas.openxmlformats.org/spreadsheetml/2006/main" count="123" uniqueCount="81">
  <si>
    <t>Employee Model</t>
  </si>
  <si>
    <t>1 Worker</t>
  </si>
  <si>
    <t>Inputs</t>
  </si>
  <si>
    <t>Number of</t>
  </si>
  <si>
    <t>Hours</t>
  </si>
  <si>
    <t>Stores</t>
  </si>
  <si>
    <t>Price Charged</t>
  </si>
  <si>
    <t>Cost paid</t>
  </si>
  <si>
    <t>Workers</t>
  </si>
  <si>
    <t>Worked</t>
  </si>
  <si>
    <t>Completed</t>
  </si>
  <si>
    <t>per store</t>
  </si>
  <si>
    <t>Net Labor Costs</t>
  </si>
  <si>
    <t>Net Cost</t>
  </si>
  <si>
    <t>Hourly</t>
  </si>
  <si>
    <t>Net Cost of</t>
  </si>
  <si>
    <t xml:space="preserve"> Average Pay</t>
  </si>
  <si>
    <t>to worker</t>
  </si>
  <si>
    <t>work done</t>
  </si>
  <si>
    <t>Overhead</t>
  </si>
  <si>
    <t>Vehicle Costs</t>
  </si>
  <si>
    <t>Workman's Comp+</t>
  </si>
  <si>
    <t>Daily Average</t>
  </si>
  <si>
    <t>SS+Medicare</t>
  </si>
  <si>
    <t>daily cost</t>
  </si>
  <si>
    <t>Gross Hourly</t>
  </si>
  <si>
    <t>Costs</t>
  </si>
  <si>
    <t>The Real Numbers</t>
  </si>
  <si>
    <t>Employer's</t>
  </si>
  <si>
    <t>Gross Costs</t>
  </si>
  <si>
    <t>Net Income</t>
  </si>
  <si>
    <t>Gross Income</t>
  </si>
  <si>
    <t xml:space="preserve"> Gross Cost</t>
  </si>
  <si>
    <t>Per Store</t>
  </si>
  <si>
    <t>Profit</t>
  </si>
  <si>
    <t>Desired Profitability</t>
  </si>
  <si>
    <t>Actual</t>
  </si>
  <si>
    <t>Actual Price per</t>
  </si>
  <si>
    <t>Costs+30%</t>
  </si>
  <si>
    <t>Profitability</t>
  </si>
  <si>
    <t>store Needed</t>
  </si>
  <si>
    <t xml:space="preserve"> Owners</t>
  </si>
  <si>
    <t>to Contractor</t>
  </si>
  <si>
    <t>Contractors Numbers</t>
  </si>
  <si>
    <t xml:space="preserve">Vehicle Costs </t>
  </si>
  <si>
    <t>Gross income</t>
  </si>
  <si>
    <t>Taxes 30%</t>
  </si>
  <si>
    <t>Employer's Numbers</t>
  </si>
  <si>
    <t>Gross</t>
  </si>
  <si>
    <t xml:space="preserve"> Direct Cost</t>
  </si>
  <si>
    <t>Income</t>
  </si>
  <si>
    <t>Gross Cost</t>
  </si>
  <si>
    <t>PreTax</t>
  </si>
  <si>
    <t>Take Home Pay</t>
  </si>
  <si>
    <t>Actual Price</t>
  </si>
  <si>
    <t>per store Needed</t>
  </si>
  <si>
    <t>Independent Contractor model</t>
  </si>
  <si>
    <t>Employee-Independent contractor comparison</t>
  </si>
  <si>
    <t>Pretax Pay</t>
  </si>
  <si>
    <t>Annual pay</t>
  </si>
  <si>
    <t>If 5 days a week</t>
  </si>
  <si>
    <t>Gross Annual pay</t>
  </si>
  <si>
    <t>Net pay After taxes</t>
  </si>
  <si>
    <t>Federal Taxes</t>
  </si>
  <si>
    <t>Cali State taxes</t>
  </si>
  <si>
    <t>FiCA Taxes</t>
  </si>
  <si>
    <t>daily after taxes</t>
  </si>
  <si>
    <t>Net Pay to worker</t>
  </si>
  <si>
    <t>Gross pay</t>
  </si>
  <si>
    <t>Taxable income</t>
  </si>
  <si>
    <t>After Deductions</t>
  </si>
  <si>
    <t>After Taxes</t>
  </si>
  <si>
    <t>Hourly take home</t>
  </si>
  <si>
    <t>hourly take home</t>
  </si>
  <si>
    <t>Annual Pretax pay</t>
  </si>
  <si>
    <t>Actual Tax rate</t>
  </si>
  <si>
    <t>For Self Employed</t>
  </si>
  <si>
    <t>Direct Costs</t>
  </si>
  <si>
    <t>Taxes 48.6%</t>
  </si>
  <si>
    <t>Direct Cost</t>
  </si>
  <si>
    <t>Direct+Vehicle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</si>
</sst>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12" x14ac:knownFonts="1">
    <font>
      <sz val="24"/>
      <color theme="1"/>
      <name val="Aptos Narrow"/>
      <family val="2"/>
      <scheme val="minor"/>
    </font>
    <font>
      <sz val="24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20"/>
      <color theme="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18"/>
      <color theme="1"/>
      <name val="Aptos Narrow"/>
      <family val="2"/>
      <scheme val="minor"/>
    </font>
    <font>
      <b/>
      <sz val="18"/>
      <color rgb="FFFF0000"/>
      <name val="Aptos Narrow"/>
      <family val="2"/>
      <scheme val="minor"/>
    </font>
    <font>
      <b/>
      <sz val="20"/>
      <color theme="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1127F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4" xfId="0" applyFont="1" applyBorder="1" applyAlignment="1">
      <alignment horizontal="center"/>
    </xf>
    <xf numFmtId="0" fontId="4" fillId="0" borderId="0" xfId="0" applyFont="1"/>
    <xf numFmtId="44" fontId="4" fillId="0" borderId="5" xfId="1" applyFon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0" fillId="0" borderId="5" xfId="0" applyBorder="1" applyAlignment="1">
      <alignment horizontal="center"/>
    </xf>
    <xf numFmtId="0" fontId="5" fillId="0" borderId="0" xfId="0" applyFont="1"/>
    <xf numFmtId="44" fontId="4" fillId="0" borderId="4" xfId="1" applyFont="1" applyBorder="1"/>
    <xf numFmtId="44" fontId="4" fillId="0" borderId="6" xfId="1" applyFont="1" applyBorder="1"/>
    <xf numFmtId="0" fontId="0" fillId="0" borderId="8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44" fontId="6" fillId="0" borderId="0" xfId="1" applyFont="1" applyBorder="1" applyAlignment="1">
      <alignment horizontal="center"/>
    </xf>
    <xf numFmtId="164" fontId="7" fillId="0" borderId="0" xfId="1" applyNumberFormat="1" applyFont="1" applyBorder="1"/>
    <xf numFmtId="0" fontId="9" fillId="0" borderId="0" xfId="0" applyFont="1"/>
    <xf numFmtId="44" fontId="7" fillId="0" borderId="0" xfId="1" applyFont="1" applyBorder="1" applyAlignment="1">
      <alignment horizontal="center"/>
    </xf>
    <xf numFmtId="44" fontId="7" fillId="0" borderId="5" xfId="1" applyFont="1" applyBorder="1" applyAlignment="1">
      <alignment horizontal="center"/>
    </xf>
    <xf numFmtId="44" fontId="7" fillId="0" borderId="0" xfId="1" applyFont="1" applyBorder="1"/>
    <xf numFmtId="44" fontId="7" fillId="3" borderId="0" xfId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7" xfId="0" applyFont="1" applyBorder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7" fillId="0" borderId="5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6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5" xfId="0" applyFont="1" applyBorder="1"/>
    <xf numFmtId="164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44" fontId="7" fillId="0" borderId="9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164" fontId="7" fillId="0" borderId="10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44" fontId="7" fillId="0" borderId="10" xfId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44" fontId="7" fillId="0" borderId="9" xfId="1" applyFont="1" applyBorder="1" applyAlignment="1">
      <alignment horizontal="center"/>
    </xf>
    <xf numFmtId="165" fontId="7" fillId="5" borderId="10" xfId="0" applyNumberFormat="1" applyFont="1" applyFill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10" xfId="1" applyNumberFormat="1" applyFont="1" applyBorder="1" applyAlignment="1">
      <alignment horizontal="center" vertical="center"/>
    </xf>
    <xf numFmtId="9" fontId="7" fillId="0" borderId="10" xfId="2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0" fontId="7" fillId="6" borderId="10" xfId="0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/>
    </xf>
    <xf numFmtId="0" fontId="7" fillId="2" borderId="11" xfId="0" applyFont="1" applyFill="1" applyBorder="1"/>
    <xf numFmtId="0" fontId="7" fillId="0" borderId="0" xfId="0" applyFont="1"/>
    <xf numFmtId="0" fontId="10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64" fontId="7" fillId="3" borderId="0" xfId="0" applyNumberFormat="1" applyFont="1" applyFill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10" fillId="0" borderId="0" xfId="0" applyNumberFormat="1" applyFont="1"/>
    <xf numFmtId="164" fontId="7" fillId="0" borderId="11" xfId="1" applyNumberFormat="1" applyFont="1" applyBorder="1" applyAlignment="1">
      <alignment horizontal="center"/>
    </xf>
    <xf numFmtId="8" fontId="7" fillId="0" borderId="10" xfId="0" applyNumberFormat="1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164" fontId="7" fillId="3" borderId="10" xfId="1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6" fontId="6" fillId="3" borderId="10" xfId="1" applyNumberFormat="1" applyFont="1" applyFill="1" applyBorder="1" applyAlignment="1" applyProtection="1">
      <alignment horizontal="center"/>
      <protection locked="0"/>
    </xf>
    <xf numFmtId="164" fontId="6" fillId="3" borderId="10" xfId="1" applyNumberFormat="1" applyFont="1" applyFill="1" applyBorder="1" applyAlignment="1" applyProtection="1">
      <alignment horizontal="center" vertical="center"/>
      <protection locked="0"/>
    </xf>
    <xf numFmtId="164" fontId="6" fillId="3" borderId="10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164" fontId="7" fillId="7" borderId="10" xfId="1" applyNumberFormat="1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164" fontId="6" fillId="7" borderId="10" xfId="1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12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6619C-EE98-43F2-ADA1-06B8E27C7467}">
  <sheetPr>
    <pageSetUpPr fitToPage="1"/>
  </sheetPr>
  <dimension ref="B1:L37"/>
  <sheetViews>
    <sheetView tabSelected="1" topLeftCell="A9" zoomScale="130" zoomScaleNormal="130" workbookViewId="0">
      <selection activeCell="K10" sqref="K10"/>
    </sheetView>
  </sheetViews>
  <sheetFormatPr defaultRowHeight="31.5" x14ac:dyDescent="0.5"/>
  <cols>
    <col min="3" max="3" width="10.4375" customWidth="1"/>
    <col min="4" max="4" width="12.375" customWidth="1"/>
    <col min="5" max="5" width="10.5625" customWidth="1"/>
    <col min="6" max="6" width="11.6875" customWidth="1"/>
    <col min="9" max="9" width="11.5625" customWidth="1"/>
    <col min="10" max="10" width="12.1875" customWidth="1"/>
    <col min="11" max="11" width="12.6875" customWidth="1"/>
    <col min="12" max="12" width="10.8125" customWidth="1"/>
  </cols>
  <sheetData>
    <row r="1" spans="2:12" x14ac:dyDescent="0.5">
      <c r="E1" s="102" t="s">
        <v>57</v>
      </c>
      <c r="F1" s="102"/>
      <c r="G1" s="102"/>
      <c r="H1" s="102"/>
      <c r="I1" s="102"/>
    </row>
    <row r="2" spans="2:12" ht="32.25" thickBot="1" x14ac:dyDescent="0.55000000000000004">
      <c r="B2" s="1"/>
      <c r="C2" s="1"/>
      <c r="D2" s="1" t="s">
        <v>0</v>
      </c>
      <c r="E2" s="1"/>
      <c r="F2" s="1" t="s">
        <v>1</v>
      </c>
      <c r="H2" s="101" t="s">
        <v>56</v>
      </c>
      <c r="I2" s="101"/>
      <c r="J2" s="101"/>
    </row>
    <row r="3" spans="2:12" ht="32.25" thickBot="1" x14ac:dyDescent="0.55000000000000004">
      <c r="B3" s="2"/>
      <c r="C3" s="3"/>
      <c r="D3" s="39" t="s">
        <v>2</v>
      </c>
      <c r="E3" s="4"/>
      <c r="F3" s="5"/>
      <c r="H3" s="20"/>
      <c r="I3" s="3"/>
      <c r="J3" s="39" t="s">
        <v>2</v>
      </c>
      <c r="K3" s="4"/>
      <c r="L3" s="21"/>
    </row>
    <row r="4" spans="2:12" ht="32.25" thickBot="1" x14ac:dyDescent="0.55000000000000004">
      <c r="B4" s="6"/>
      <c r="F4" s="7"/>
      <c r="H4" s="87" t="s">
        <v>3</v>
      </c>
      <c r="I4" s="87" t="s">
        <v>4</v>
      </c>
      <c r="J4" s="87" t="s">
        <v>5</v>
      </c>
      <c r="K4" s="87" t="s">
        <v>6</v>
      </c>
      <c r="L4" s="87" t="s">
        <v>7</v>
      </c>
    </row>
    <row r="5" spans="2:12" x14ac:dyDescent="0.5">
      <c r="B5" s="87" t="s">
        <v>3</v>
      </c>
      <c r="C5" s="87" t="s">
        <v>4</v>
      </c>
      <c r="D5" s="87" t="s">
        <v>5</v>
      </c>
      <c r="E5" s="87" t="s">
        <v>6</v>
      </c>
      <c r="F5" s="87" t="s">
        <v>7</v>
      </c>
      <c r="H5" s="88" t="s">
        <v>41</v>
      </c>
      <c r="I5" s="88" t="s">
        <v>9</v>
      </c>
      <c r="J5" s="88" t="s">
        <v>10</v>
      </c>
      <c r="K5" s="88" t="s">
        <v>11</v>
      </c>
      <c r="L5" s="88" t="s">
        <v>11</v>
      </c>
    </row>
    <row r="6" spans="2:12" ht="32.25" thickBot="1" x14ac:dyDescent="0.55000000000000004">
      <c r="B6" s="88" t="s">
        <v>8</v>
      </c>
      <c r="C6" s="88" t="s">
        <v>9</v>
      </c>
      <c r="D6" s="88" t="s">
        <v>10</v>
      </c>
      <c r="E6" s="88" t="s">
        <v>11</v>
      </c>
      <c r="F6" s="88" t="s">
        <v>11</v>
      </c>
      <c r="H6" s="89">
        <v>1</v>
      </c>
      <c r="I6" s="89">
        <v>12</v>
      </c>
      <c r="J6" s="89">
        <v>10</v>
      </c>
      <c r="K6" s="90">
        <v>75</v>
      </c>
      <c r="L6" s="91">
        <v>40</v>
      </c>
    </row>
    <row r="7" spans="2:12" ht="32.25" thickBot="1" x14ac:dyDescent="0.55000000000000004">
      <c r="B7" s="89">
        <v>1</v>
      </c>
      <c r="C7" s="89">
        <v>12</v>
      </c>
      <c r="D7" s="89">
        <v>10</v>
      </c>
      <c r="E7" s="92">
        <v>75</v>
      </c>
      <c r="F7" s="92">
        <v>40</v>
      </c>
      <c r="H7" s="11"/>
      <c r="I7" s="100" t="s">
        <v>12</v>
      </c>
      <c r="J7" s="100"/>
      <c r="K7" s="100"/>
      <c r="L7" s="12"/>
    </row>
    <row r="8" spans="2:12" x14ac:dyDescent="0.5">
      <c r="B8" s="8"/>
      <c r="C8" s="9"/>
      <c r="D8" s="9"/>
      <c r="E8" s="9"/>
      <c r="F8" s="10"/>
      <c r="H8" s="55" t="s">
        <v>13</v>
      </c>
      <c r="I8" s="55" t="s">
        <v>14</v>
      </c>
      <c r="J8" s="55" t="s">
        <v>74</v>
      </c>
      <c r="K8" s="55" t="s">
        <v>68</v>
      </c>
      <c r="L8" s="55" t="s">
        <v>15</v>
      </c>
    </row>
    <row r="9" spans="2:12" ht="32.25" thickBot="1" x14ac:dyDescent="0.55000000000000004">
      <c r="B9" s="11"/>
      <c r="C9" s="100" t="s">
        <v>67</v>
      </c>
      <c r="D9" s="100"/>
      <c r="E9" s="100"/>
      <c r="F9" s="12"/>
      <c r="H9" s="58" t="s">
        <v>11</v>
      </c>
      <c r="I9" s="58" t="s">
        <v>16</v>
      </c>
      <c r="J9" s="24" t="s">
        <v>60</v>
      </c>
      <c r="K9" s="58" t="s">
        <v>42</v>
      </c>
      <c r="L9" s="58" t="s">
        <v>18</v>
      </c>
    </row>
    <row r="10" spans="2:12" ht="32.25" thickBot="1" x14ac:dyDescent="0.55000000000000004">
      <c r="B10" s="55" t="s">
        <v>13</v>
      </c>
      <c r="C10" s="55" t="s">
        <v>14</v>
      </c>
      <c r="D10" s="55" t="s">
        <v>61</v>
      </c>
      <c r="E10" s="55" t="s">
        <v>58</v>
      </c>
      <c r="F10" s="55" t="s">
        <v>15</v>
      </c>
      <c r="H10" s="56">
        <f>(H6*L6)</f>
        <v>40</v>
      </c>
      <c r="I10" s="56">
        <f>(L10/I6)</f>
        <v>33.333333333333336</v>
      </c>
      <c r="J10" s="59">
        <f>(K18*260)</f>
        <v>68120</v>
      </c>
      <c r="K10" s="56">
        <f>(J6*L6)</f>
        <v>400</v>
      </c>
      <c r="L10" s="56">
        <f>(J6*L6)</f>
        <v>400</v>
      </c>
    </row>
    <row r="11" spans="2:12" x14ac:dyDescent="0.5">
      <c r="B11" s="58" t="s">
        <v>11</v>
      </c>
      <c r="C11" s="58" t="s">
        <v>16</v>
      </c>
      <c r="D11" s="58" t="s">
        <v>60</v>
      </c>
      <c r="E11" s="58" t="s">
        <v>17</v>
      </c>
      <c r="F11" s="58" t="s">
        <v>18</v>
      </c>
      <c r="H11" s="50" t="s">
        <v>63</v>
      </c>
      <c r="I11" s="70" t="s">
        <v>64</v>
      </c>
      <c r="J11" s="74" t="s">
        <v>75</v>
      </c>
      <c r="K11" s="71" t="s">
        <v>65</v>
      </c>
      <c r="L11" s="48"/>
    </row>
    <row r="12" spans="2:12" ht="32.25" thickBot="1" x14ac:dyDescent="0.55000000000000004">
      <c r="B12" s="61">
        <f>(B7*F7)</f>
        <v>40</v>
      </c>
      <c r="C12" s="49">
        <f>(E12/C7)</f>
        <v>33.333333333333336</v>
      </c>
      <c r="D12" s="61">
        <f>(E12*260)</f>
        <v>104000</v>
      </c>
      <c r="E12" s="49">
        <f>(D7*F7)</f>
        <v>400</v>
      </c>
      <c r="F12" s="61">
        <f>(D7*F7)</f>
        <v>400</v>
      </c>
      <c r="H12" s="60">
        <f>(J10*0.24)</f>
        <v>16348.8</v>
      </c>
      <c r="I12" s="51">
        <f>(J10*0.093)</f>
        <v>6335.16</v>
      </c>
      <c r="J12" s="75" t="s">
        <v>76</v>
      </c>
      <c r="K12" s="72">
        <f>(J10*0.153)</f>
        <v>10422.36</v>
      </c>
      <c r="L12" s="10"/>
    </row>
    <row r="13" spans="2:12" ht="32.25" thickBot="1" x14ac:dyDescent="0.55000000000000004">
      <c r="B13" s="50" t="s">
        <v>63</v>
      </c>
      <c r="C13" s="50" t="s">
        <v>64</v>
      </c>
      <c r="D13" s="50" t="s">
        <v>62</v>
      </c>
      <c r="E13" s="50" t="s">
        <v>65</v>
      </c>
      <c r="F13" s="50" t="s">
        <v>66</v>
      </c>
      <c r="H13" s="6"/>
      <c r="I13" s="41"/>
      <c r="J13" s="73">
        <v>0.48599999999999999</v>
      </c>
      <c r="L13" s="15"/>
    </row>
    <row r="14" spans="2:12" ht="32.25" thickBot="1" x14ac:dyDescent="0.55000000000000004">
      <c r="B14" s="61">
        <f>(D12*0.24)</f>
        <v>24960</v>
      </c>
      <c r="C14" s="49">
        <f>+(D12*9.3%)</f>
        <v>9672.0000000000018</v>
      </c>
      <c r="D14" s="54">
        <f>(D12-(B14+C14+E14))</f>
        <v>61412</v>
      </c>
      <c r="E14" s="63">
        <f>(D12*0.0765)</f>
        <v>7956</v>
      </c>
      <c r="F14" s="61">
        <f>(D14/260)</f>
        <v>236.2</v>
      </c>
      <c r="H14" s="6"/>
      <c r="I14" s="100" t="s">
        <v>43</v>
      </c>
      <c r="J14" s="100"/>
      <c r="K14" s="100"/>
      <c r="L14" s="15"/>
    </row>
    <row r="15" spans="2:12" ht="32.25" thickBot="1" x14ac:dyDescent="0.55000000000000004">
      <c r="B15" s="43"/>
      <c r="C15" s="41"/>
      <c r="D15" s="64" t="s">
        <v>72</v>
      </c>
      <c r="E15" s="47"/>
      <c r="F15" s="42"/>
      <c r="H15" s="6"/>
      <c r="J15" s="94" t="s">
        <v>77</v>
      </c>
      <c r="L15" s="96" t="s">
        <v>80</v>
      </c>
    </row>
    <row r="16" spans="2:12" ht="32.25" thickBot="1" x14ac:dyDescent="0.55000000000000004">
      <c r="B16" s="43"/>
      <c r="C16" s="41"/>
      <c r="D16" s="54">
        <f>(F14/12)</f>
        <v>19.683333333333334</v>
      </c>
      <c r="E16" s="47"/>
      <c r="F16" s="42"/>
      <c r="H16" s="84" t="s">
        <v>44</v>
      </c>
      <c r="I16" s="69" t="s">
        <v>61</v>
      </c>
      <c r="J16" s="95">
        <v>83</v>
      </c>
      <c r="K16" s="93" t="s">
        <v>69</v>
      </c>
      <c r="L16" s="97" t="s">
        <v>22</v>
      </c>
    </row>
    <row r="17" spans="2:12" ht="32.25" thickBot="1" x14ac:dyDescent="0.55000000000000004">
      <c r="B17" s="11"/>
      <c r="D17" s="40" t="s">
        <v>19</v>
      </c>
      <c r="F17" s="15"/>
      <c r="H17" s="85" t="s">
        <v>22</v>
      </c>
      <c r="I17" s="25" t="s">
        <v>60</v>
      </c>
      <c r="J17" s="57" t="s">
        <v>45</v>
      </c>
      <c r="K17" s="46" t="s">
        <v>70</v>
      </c>
      <c r="L17" s="98">
        <f>(H18+J16)</f>
        <v>138</v>
      </c>
    </row>
    <row r="18" spans="2:12" ht="32.25" thickBot="1" x14ac:dyDescent="0.55000000000000004">
      <c r="B18" s="87" t="s">
        <v>20</v>
      </c>
      <c r="C18" s="94" t="s">
        <v>79</v>
      </c>
      <c r="D18" s="65" t="s">
        <v>21</v>
      </c>
      <c r="E18" s="26"/>
      <c r="F18" s="105" t="s">
        <v>80</v>
      </c>
      <c r="H18" s="86">
        <v>55</v>
      </c>
      <c r="I18" s="44">
        <f>(J18*260)</f>
        <v>104000</v>
      </c>
      <c r="J18" s="44">
        <f>(K10*H6)</f>
        <v>400</v>
      </c>
      <c r="K18" s="49">
        <f>(J18-L17)</f>
        <v>262</v>
      </c>
      <c r="L18" s="34"/>
    </row>
    <row r="19" spans="2:12" ht="32.25" thickBot="1" x14ac:dyDescent="0.55000000000000004">
      <c r="B19" s="88" t="s">
        <v>22</v>
      </c>
      <c r="C19" s="92">
        <v>83</v>
      </c>
      <c r="D19" s="66" t="s">
        <v>23</v>
      </c>
      <c r="E19" s="22"/>
      <c r="F19" s="106" t="s">
        <v>24</v>
      </c>
      <c r="H19" s="82"/>
      <c r="I19" s="76"/>
      <c r="J19" s="52" t="s">
        <v>59</v>
      </c>
      <c r="K19" s="76"/>
      <c r="L19" s="34"/>
    </row>
    <row r="20" spans="2:12" ht="32.25" thickBot="1" x14ac:dyDescent="0.55000000000000004">
      <c r="B20" s="91">
        <v>55</v>
      </c>
      <c r="C20" s="27"/>
      <c r="D20" s="67">
        <f>(E12*0.43)</f>
        <v>172</v>
      </c>
      <c r="E20" s="27"/>
      <c r="F20" s="107">
        <f>(B20+C19)</f>
        <v>138</v>
      </c>
      <c r="H20" s="50" t="s">
        <v>63</v>
      </c>
      <c r="I20" s="70" t="s">
        <v>64</v>
      </c>
      <c r="J20" s="53" t="s">
        <v>71</v>
      </c>
      <c r="K20" s="50" t="s">
        <v>65</v>
      </c>
      <c r="L20" s="50" t="s">
        <v>66</v>
      </c>
    </row>
    <row r="21" spans="2:12" ht="32.25" thickBot="1" x14ac:dyDescent="0.55000000000000004">
      <c r="B21" s="28"/>
      <c r="C21" s="27"/>
      <c r="D21" s="27"/>
      <c r="E21" s="27"/>
      <c r="F21" s="29"/>
      <c r="H21" s="49">
        <f>(K18*0.24)</f>
        <v>62.879999999999995</v>
      </c>
      <c r="I21" s="51">
        <f>(K18*0.093)</f>
        <v>24.366</v>
      </c>
      <c r="J21" s="54">
        <f>(L21*260)</f>
        <v>35013.68</v>
      </c>
      <c r="K21" s="49">
        <f>(K18*0.153)</f>
        <v>40.085999999999999</v>
      </c>
      <c r="L21" s="49">
        <f>(K18-(H21+I21+K21))</f>
        <v>134.66800000000001</v>
      </c>
    </row>
    <row r="22" spans="2:12" ht="32.25" thickBot="1" x14ac:dyDescent="0.55000000000000004">
      <c r="B22" s="28"/>
      <c r="C22" s="27"/>
      <c r="D22" s="30"/>
      <c r="E22" s="27"/>
      <c r="F22" s="29"/>
      <c r="H22" s="6"/>
      <c r="J22" s="50" t="s">
        <v>73</v>
      </c>
      <c r="L22" s="25"/>
    </row>
    <row r="23" spans="2:12" ht="32.25" thickBot="1" x14ac:dyDescent="0.55000000000000004">
      <c r="B23" s="28"/>
      <c r="C23" s="27"/>
      <c r="D23" s="65" t="s">
        <v>25</v>
      </c>
      <c r="E23" s="27"/>
      <c r="F23" s="29"/>
      <c r="H23" s="6"/>
      <c r="J23" s="54">
        <f>(L21/12)</f>
        <v>11.222333333333333</v>
      </c>
      <c r="L23" s="25"/>
    </row>
    <row r="24" spans="2:12" ht="32.25" thickBot="1" x14ac:dyDescent="0.55000000000000004">
      <c r="B24" s="28"/>
      <c r="C24" s="27"/>
      <c r="D24" s="66" t="s">
        <v>26</v>
      </c>
      <c r="E24" s="27"/>
      <c r="F24" s="29"/>
      <c r="H24" s="11"/>
      <c r="I24" s="103" t="s">
        <v>47</v>
      </c>
      <c r="J24" s="100"/>
      <c r="K24" s="104"/>
      <c r="L24" s="15"/>
    </row>
    <row r="25" spans="2:12" ht="32.25" thickBot="1" x14ac:dyDescent="0.55000000000000004">
      <c r="B25" s="28"/>
      <c r="C25" s="27"/>
      <c r="D25" s="67">
        <f>(C29/C7)</f>
        <v>59.166666666666664</v>
      </c>
      <c r="E25" s="27"/>
      <c r="F25" s="29"/>
      <c r="H25" s="55" t="s">
        <v>48</v>
      </c>
      <c r="I25" s="32"/>
      <c r="J25" s="55" t="s">
        <v>49</v>
      </c>
      <c r="K25" s="32"/>
      <c r="L25" s="55" t="s">
        <v>29</v>
      </c>
    </row>
    <row r="26" spans="2:12" ht="32.25" thickBot="1" x14ac:dyDescent="0.55000000000000004">
      <c r="B26" s="6"/>
      <c r="C26" s="100" t="s">
        <v>27</v>
      </c>
      <c r="D26" s="100"/>
      <c r="E26" s="100"/>
      <c r="F26" s="7"/>
      <c r="H26" s="58" t="s">
        <v>50</v>
      </c>
      <c r="I26" s="32"/>
      <c r="J26" s="83">
        <v>138</v>
      </c>
      <c r="K26" s="32"/>
      <c r="L26" s="58" t="s">
        <v>33</v>
      </c>
    </row>
    <row r="27" spans="2:12" ht="32.25" thickBot="1" x14ac:dyDescent="0.55000000000000004">
      <c r="B27" s="55" t="s">
        <v>28</v>
      </c>
      <c r="C27" s="55" t="s">
        <v>28</v>
      </c>
      <c r="D27" s="24"/>
      <c r="E27" s="55" t="s">
        <v>29</v>
      </c>
      <c r="F27" s="55" t="s">
        <v>30</v>
      </c>
      <c r="H27" s="56">
        <f>(J6*K6)</f>
        <v>750</v>
      </c>
      <c r="I27" s="76"/>
      <c r="J27" s="55" t="s">
        <v>51</v>
      </c>
      <c r="K27" s="76"/>
      <c r="L27" s="56">
        <f>(H6*L6)</f>
        <v>40</v>
      </c>
    </row>
    <row r="28" spans="2:12" ht="32.25" thickBot="1" x14ac:dyDescent="0.55000000000000004">
      <c r="B28" s="58" t="s">
        <v>31</v>
      </c>
      <c r="C28" s="58" t="s">
        <v>32</v>
      </c>
      <c r="D28" s="24"/>
      <c r="E28" s="58" t="s">
        <v>33</v>
      </c>
      <c r="F28" s="58" t="s">
        <v>34</v>
      </c>
      <c r="H28" s="23"/>
      <c r="I28" s="76"/>
      <c r="J28" s="61">
        <f>(L10+J26)</f>
        <v>538</v>
      </c>
      <c r="K28" s="76"/>
      <c r="L28" s="34"/>
    </row>
    <row r="29" spans="2:12" ht="32.25" thickBot="1" x14ac:dyDescent="0.55000000000000004">
      <c r="B29" s="61">
        <f>(D7*E7)</f>
        <v>750</v>
      </c>
      <c r="C29" s="49">
        <f>(F12+D20+F20)</f>
        <v>710</v>
      </c>
      <c r="D29" s="31"/>
      <c r="E29" s="49">
        <f>(C29/D7)</f>
        <v>71</v>
      </c>
      <c r="F29" s="61">
        <f>(B29-C29)</f>
        <v>40</v>
      </c>
      <c r="H29" s="55" t="s">
        <v>25</v>
      </c>
      <c r="I29" s="76"/>
      <c r="J29" s="35"/>
      <c r="K29" s="76"/>
      <c r="L29" s="62" t="s">
        <v>52</v>
      </c>
    </row>
    <row r="30" spans="2:12" x14ac:dyDescent="0.5">
      <c r="B30" s="13"/>
      <c r="C30" s="9"/>
      <c r="D30" s="16"/>
      <c r="E30" s="9"/>
      <c r="F30" s="7"/>
      <c r="H30" s="58" t="s">
        <v>26</v>
      </c>
      <c r="I30" s="77" t="s">
        <v>46</v>
      </c>
      <c r="J30" s="78"/>
      <c r="K30" s="77" t="s">
        <v>78</v>
      </c>
      <c r="L30" s="58" t="s">
        <v>34</v>
      </c>
    </row>
    <row r="31" spans="2:12" ht="32.25" thickBot="1" x14ac:dyDescent="0.55000000000000004">
      <c r="B31" s="17"/>
      <c r="C31" s="9"/>
      <c r="D31" s="16"/>
      <c r="E31" s="16"/>
      <c r="F31" s="7"/>
      <c r="H31" s="56">
        <f>(J28/I6)</f>
        <v>44.833333333333336</v>
      </c>
      <c r="I31" s="79">
        <f>(L31*0.3)</f>
        <v>63.599999999999994</v>
      </c>
      <c r="J31" s="41"/>
      <c r="K31" s="79">
        <f>(L31*0.486)</f>
        <v>103.032</v>
      </c>
      <c r="L31" s="56">
        <f>(H27-J28)</f>
        <v>212</v>
      </c>
    </row>
    <row r="32" spans="2:12" x14ac:dyDescent="0.5">
      <c r="B32" s="6"/>
      <c r="F32" s="7"/>
      <c r="H32" s="23"/>
      <c r="I32" s="36" t="s">
        <v>53</v>
      </c>
      <c r="J32" s="33"/>
      <c r="K32" s="36" t="s">
        <v>53</v>
      </c>
      <c r="L32" s="34"/>
    </row>
    <row r="33" spans="2:12" ht="32.25" thickBot="1" x14ac:dyDescent="0.55000000000000004">
      <c r="B33" s="6"/>
      <c r="C33" s="100" t="s">
        <v>35</v>
      </c>
      <c r="D33" s="100"/>
      <c r="E33" s="100"/>
      <c r="F33" s="7"/>
      <c r="H33" s="23"/>
      <c r="I33" s="80">
        <f>(L31-I31)</f>
        <v>148.4</v>
      </c>
      <c r="J33" s="81"/>
      <c r="K33" s="80">
        <f>(L31-K31)</f>
        <v>108.968</v>
      </c>
      <c r="L33" s="34"/>
    </row>
    <row r="34" spans="2:12" ht="32.25" thickBot="1" x14ac:dyDescent="0.55000000000000004">
      <c r="B34" s="6"/>
      <c r="C34" s="32"/>
      <c r="D34" s="55" t="s">
        <v>36</v>
      </c>
      <c r="E34" s="50" t="s">
        <v>37</v>
      </c>
      <c r="F34" s="7"/>
      <c r="H34" s="11"/>
      <c r="I34" s="99" t="s">
        <v>35</v>
      </c>
      <c r="J34" s="99"/>
      <c r="K34" s="99"/>
      <c r="L34" s="15"/>
    </row>
    <row r="35" spans="2:12" x14ac:dyDescent="0.5">
      <c r="B35" s="13"/>
      <c r="C35" s="50" t="s">
        <v>38</v>
      </c>
      <c r="D35" s="58" t="s">
        <v>39</v>
      </c>
      <c r="E35" s="53" t="s">
        <v>40</v>
      </c>
      <c r="F35" s="14"/>
      <c r="H35" s="37"/>
      <c r="I35" s="32"/>
      <c r="J35" s="50" t="s">
        <v>36</v>
      </c>
      <c r="K35" s="32"/>
      <c r="L35" s="25" t="s">
        <v>54</v>
      </c>
    </row>
    <row r="36" spans="2:12" ht="32.25" thickBot="1" x14ac:dyDescent="0.55000000000000004">
      <c r="B36" s="18"/>
      <c r="C36" s="61">
        <f>(C29*1.3)</f>
        <v>923</v>
      </c>
      <c r="D36" s="68">
        <f>((F29/C29)*1)</f>
        <v>5.6338028169014086E-2</v>
      </c>
      <c r="E36" s="49">
        <f>(C36/D7)</f>
        <v>92.3</v>
      </c>
      <c r="F36" s="19"/>
      <c r="H36" s="23" t="s">
        <v>38</v>
      </c>
      <c r="I36" s="38"/>
      <c r="J36" s="53" t="s">
        <v>39</v>
      </c>
      <c r="K36" s="38"/>
      <c r="L36" s="25" t="s">
        <v>55</v>
      </c>
    </row>
    <row r="37" spans="2:12" ht="32.25" thickBot="1" x14ac:dyDescent="0.55000000000000004">
      <c r="H37" s="45">
        <f>(J28*1.3)</f>
        <v>699.4</v>
      </c>
      <c r="I37" s="38"/>
      <c r="J37" s="68">
        <f>((L31/H27)*1)</f>
        <v>0.28266666666666668</v>
      </c>
      <c r="K37" s="38"/>
      <c r="L37" s="44">
        <f>(H37/J6)</f>
        <v>69.94</v>
      </c>
    </row>
  </sheetData>
  <sheetProtection algorithmName="SHA-512" hashValue="RpfY9CBWH0YeGErfOrCEw2ACB267ofUrfA1x563b5rYK7fWew7+jFv5fAGoFr8aYGBJS0V1jQaJgdN7b3zViAA==" saltValue="jMnbdtSQTeiNZGNNzdYbuw==" spinCount="100000" sheet="1" objects="1" scenarios="1"/>
  <mergeCells count="9">
    <mergeCell ref="I34:K34"/>
    <mergeCell ref="C9:E9"/>
    <mergeCell ref="H2:J2"/>
    <mergeCell ref="E1:I1"/>
    <mergeCell ref="C26:E26"/>
    <mergeCell ref="C33:E33"/>
    <mergeCell ref="I7:K7"/>
    <mergeCell ref="I14:K14"/>
    <mergeCell ref="I24:K24"/>
  </mergeCells>
  <conditionalFormatting sqref="F29">
    <cfRule type="cellIs" dxfId="2" priority="5" operator="lessThan">
      <formula>0</formula>
    </cfRule>
  </conditionalFormatting>
  <conditionalFormatting sqref="I32:K32 D36">
    <cfRule type="cellIs" dxfId="1" priority="4" operator="lessThan">
      <formula>0</formula>
    </cfRule>
  </conditionalFormatting>
  <conditionalFormatting sqref="L31:L33">
    <cfRule type="cellIs" dxfId="0" priority="3" operator="lessThan">
      <formula>0</formula>
    </cfRule>
  </conditionalFormatting>
  <dataValidations count="1">
    <dataValidation type="whole" operator="lessThan" showInputMessage="1" showErrorMessage="1" sqref="F29" xr:uid="{68BEC866-887C-4867-9DA9-E7AC39825EF7}">
      <formula1>0</formula1>
    </dataValidation>
  </dataValidations>
  <pageMargins left="0.7" right="0.7" top="0.75" bottom="0.75" header="0.3" footer="0.3"/>
  <pageSetup scale="4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Wade</dc:creator>
  <cp:lastModifiedBy>Ruben Wade</cp:lastModifiedBy>
  <cp:lastPrinted>2024-03-05T05:01:09Z</cp:lastPrinted>
  <dcterms:created xsi:type="dcterms:W3CDTF">2024-03-04T14:13:14Z</dcterms:created>
  <dcterms:modified xsi:type="dcterms:W3CDTF">2024-03-06T02:07:25Z</dcterms:modified>
</cp:coreProperties>
</file>